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josemiguelsandoval/Downloads/"/>
    </mc:Choice>
  </mc:AlternateContent>
  <xr:revisionPtr revIDLastSave="0" documentId="13_ncr:1_{CB464BFF-0B1F-D142-AD59-E193546F27DF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Ventas_Historicas" sheetId="1" r:id="rId1"/>
    <sheet name="Analisis_Modelo" sheetId="2" r:id="rId2"/>
    <sheet name="Proyecc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A4" i="2"/>
  <c r="A5" i="2"/>
  <c r="A6" i="2"/>
  <c r="A7" i="2"/>
  <c r="A8" i="2"/>
  <c r="A9" i="2"/>
  <c r="A10" i="2"/>
  <c r="B3" i="2"/>
  <c r="D3" i="2" s="1"/>
  <c r="A3" i="2"/>
  <c r="A3" i="3"/>
  <c r="A4" i="3" s="1"/>
  <c r="A5" i="3" s="1"/>
  <c r="A6" i="3" s="1"/>
  <c r="C3" i="2" l="1"/>
  <c r="C4" i="2" l="1"/>
  <c r="E4" i="2" l="1"/>
  <c r="D4" i="2"/>
  <c r="C5" i="2" s="1"/>
  <c r="E5" i="2" l="1"/>
  <c r="D5" i="2"/>
  <c r="C6" i="2" s="1"/>
  <c r="E6" i="2" l="1"/>
  <c r="D6" i="2"/>
  <c r="C7" i="2" s="1"/>
  <c r="D7" i="2" l="1"/>
  <c r="E7" i="2"/>
  <c r="C8" i="2"/>
  <c r="E8" i="2" l="1"/>
  <c r="D8" i="2"/>
  <c r="C9" i="2" s="1"/>
  <c r="E9" i="2" l="1"/>
  <c r="D9" i="2"/>
  <c r="C10" i="2" s="1"/>
  <c r="E10" i="2" l="1"/>
  <c r="D10" i="2"/>
  <c r="B3" i="3" s="1"/>
  <c r="B4" i="3"/>
  <c r="D3" i="3" l="1"/>
  <c r="C3" i="3"/>
  <c r="B6" i="3"/>
  <c r="B5" i="3"/>
  <c r="D4" i="3"/>
  <c r="C4" i="3"/>
  <c r="D5" i="3" l="1"/>
  <c r="C5" i="3"/>
  <c r="D6" i="3"/>
  <c r="C6" i="3"/>
</calcChain>
</file>

<file path=xl/sharedStrings.xml><?xml version="1.0" encoding="utf-8"?>
<sst xmlns="http://schemas.openxmlformats.org/spreadsheetml/2006/main" count="25" uniqueCount="22">
  <si>
    <t>Mes</t>
  </si>
  <si>
    <t>Ventas</t>
  </si>
  <si>
    <t>Modelo Holt (ETS con tendencia)</t>
  </si>
  <si>
    <t>Nivel (Lt)</t>
  </si>
  <si>
    <t>Tendencia (Tt)</t>
  </si>
  <si>
    <t>Error %</t>
  </si>
  <si>
    <t>α (nivel)</t>
  </si>
  <si>
    <t>β (tendencia)</t>
  </si>
  <si>
    <t>Justificación:</t>
  </si>
  <si>
    <t>α=0.3 balancea reacción y estabilidad</t>
  </si>
  <si>
    <t>β=0.2 suaviza tendencia realista</t>
  </si>
  <si>
    <t>Proyección con tendencia (Holt)</t>
  </si>
  <si>
    <t>Proyección base</t>
  </si>
  <si>
    <t>Escenario conservador</t>
  </si>
  <si>
    <t>Escenario optimista</t>
  </si>
  <si>
    <t>Modelo:</t>
  </si>
  <si>
    <t>• Holt (ETS con tendencia)</t>
  </si>
  <si>
    <t>• Proyección creciente/decreciente</t>
  </si>
  <si>
    <t>Ventajas:</t>
  </si>
  <si>
    <t>• Captura tendencia real</t>
  </si>
  <si>
    <t>Para estacionalidad y ML:</t>
  </si>
  <si>
    <t>usa www.iaventas.cl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</si>
</sst>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E6F4EA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2" fillId="3" borderId="0" xfId="0" applyFont="1" applyFill="1"/>
    <xf numFmtId="0" fontId="1" fillId="0" borderId="0" xfId="0" applyFont="1"/>
    <xf numFmtId="42" fontId="0" fillId="0" borderId="0" xfId="1" applyFont="1"/>
    <xf numFmtId="14" fontId="0" fillId="0" borderId="0" xfId="0" applyNumberFormat="1"/>
    <xf numFmtId="0" fontId="1" fillId="4" borderId="0" xfId="0" applyFont="1" applyFill="1"/>
  </cellXfs>
  <cellStyles count="2">
    <cellStyle name="Moneda [0]" xfId="1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CL"/>
              <a:t>Ventas vs modelo Holt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Analisis_Modelo!$B$2</c:f>
              <c:strCache>
                <c:ptCount val="1"/>
                <c:pt idx="0">
                  <c:v>Ventas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Analisis_Modelo!$A$3:$A$10</c:f>
              <c:numCache>
                <c:formatCode>m/d/yy</c:formatCode>
                <c:ptCount val="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</c:numCache>
            </c:numRef>
          </c:cat>
          <c:val>
            <c:numRef>
              <c:f>Analisis_Modelo!$B$3:$B$10</c:f>
              <c:numCache>
                <c:formatCode>General</c:formatCode>
                <c:ptCount val="8"/>
                <c:pt idx="0">
                  <c:v>1200000</c:v>
                </c:pt>
                <c:pt idx="1">
                  <c:v>1350000</c:v>
                </c:pt>
                <c:pt idx="2">
                  <c:v>1100000</c:v>
                </c:pt>
                <c:pt idx="3">
                  <c:v>1500000</c:v>
                </c:pt>
                <c:pt idx="4">
                  <c:v>1450000</c:v>
                </c:pt>
                <c:pt idx="5">
                  <c:v>1600000</c:v>
                </c:pt>
                <c:pt idx="6">
                  <c:v>1700000</c:v>
                </c:pt>
                <c:pt idx="7">
                  <c:v>1650000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E3A-9C40-8D0C-76FBDA191048}"/>
            </c:ext>
          </c:extLst>
        </c:ser>
        <c:ser>
          <c:idx val="1"/>
          <c:order val="1"/>
          <c:tx>
            <c:strRef>
              <c:f>Analisis_Modelo!$C$2</c:f>
              <c:strCache>
                <c:ptCount val="1"/>
                <c:pt idx="0">
                  <c:v>Nivel (Lt)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Analisis_Modelo!$A$3:$A$10</c:f>
              <c:numCache>
                <c:formatCode>m/d/yy</c:formatCode>
                <c:ptCount val="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</c:numCache>
            </c:numRef>
          </c:cat>
          <c:val>
            <c:numRef>
              <c:f>Analisis_Modelo!$C$3:$C$10</c:f>
              <c:numCache>
                <c:formatCode>General</c:formatCode>
                <c:ptCount val="8"/>
                <c:pt idx="0">
                  <c:v>1200000</c:v>
                </c:pt>
                <c:pt idx="1">
                  <c:v>1350000</c:v>
                </c:pt>
                <c:pt idx="2">
                  <c:v>1380000</c:v>
                </c:pt>
                <c:pt idx="3">
                  <c:v>1504200</c:v>
                </c:pt>
                <c:pt idx="4">
                  <c:v>1575888</c:v>
                </c:pt>
                <c:pt idx="5">
                  <c:v>1663516.32</c:v>
                </c:pt>
                <c:pt idx="6">
                  <c:v>1751045.1647999999</c:v>
                </c:pt>
                <c:pt idx="7">
                  <c:v>1794252.6462719999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E3A-9C40-8D0C-76FBDA191048}"/>
            </c:ext>
          </c:extLst>
        </c:ser>
        <c:ser>
          <c:idx val="2"/>
          <c:order val="2"/>
          <c:tx>
            <c:strRef>
              <c:f>Analisis_Modelo!$D$2</c:f>
              <c:strCache>
                <c:ptCount val="1"/>
                <c:pt idx="0">
                  <c:v>Tendencia (Tt)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Analisis_Modelo!$A$3:$A$10</c:f>
              <c:numCache>
                <c:formatCode>m/d/yy</c:formatCode>
                <c:ptCount val="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</c:numCache>
            </c:numRef>
          </c:cat>
          <c:val>
            <c:numRef>
              <c:f>Analisis_Modelo!$D$3:$D$10</c:f>
              <c:numCache>
                <c:formatCode>General</c:formatCode>
                <c:ptCount val="8"/>
                <c:pt idx="0">
                  <c:v>150000</c:v>
                </c:pt>
                <c:pt idx="1">
                  <c:v>150000</c:v>
                </c:pt>
                <c:pt idx="2">
                  <c:v>126000</c:v>
                </c:pt>
                <c:pt idx="3">
                  <c:v>125640</c:v>
                </c:pt>
                <c:pt idx="4">
                  <c:v>114849.60000000001</c:v>
                </c:pt>
                <c:pt idx="5">
                  <c:v>109405.34400000003</c:v>
                </c:pt>
                <c:pt idx="6">
                  <c:v>105030.04416</c:v>
                </c:pt>
                <c:pt idx="7">
                  <c:v>92665.531622400013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E3A-9C40-8D0C-76FBDA19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date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Mes</a:t>
                </a:r>
              </a:p>
            </c:rich>
          </c:tx>
          <c:overlay val="1"/>
        </c:title>
        <c:numFmt formatCode="m/d/yy" sourceLinked="1"/>
        <c:majorTickMark val="out"/>
        <c:minorTickMark val="none"/>
        <c:tickLblPos val="nextTo"/>
        <c:crossAx val="100"/>
        <c:crosses val="autoZero"/>
        <c:auto val="1"/>
        <c:lblOffset val="100"/>
        <c:baseTimeUnit val="months"/>
      </c:dateAx>
      <c:valAx>
        <c:axId val="1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Ventas</a:t>
                </a:r>
              </a:p>
            </c:rich>
          </c:tx>
          <c:layout>
            <c:manualLayout>
              <c:xMode val="edge"/>
              <c:yMode val="edge"/>
              <c:x val="1.2441312760300182E-3"/>
              <c:y val="0.4522869366056666"/>
            </c:manualLayout>
          </c:layout>
          <c:overlay val="1"/>
        </c:title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CL"/>
              <a:t>Escenarios de proyección con tendencia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Proyeccion!$B$2</c:f>
              <c:strCache>
                <c:ptCount val="1"/>
                <c:pt idx="0">
                  <c:v>Proyección base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Proyeccion!$A$3:$A$6</c:f>
              <c:numCache>
                <c:formatCode>m/d/yy</c:formatCode>
                <c:ptCount val="4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</c:numCache>
            </c:numRef>
          </c:cat>
          <c:val>
            <c:numRef>
              <c:f>Proyeccion!$B$3:$B$6</c:f>
              <c:numCache>
                <c:formatCode>_("$"* #,##0_);_("$"* \(#,##0\);_("$"* "-"_);_(@_)</c:formatCode>
                <c:ptCount val="4"/>
                <c:pt idx="0">
                  <c:v>1886918.1778944</c:v>
                </c:pt>
                <c:pt idx="1">
                  <c:v>1979583.7095168</c:v>
                </c:pt>
                <c:pt idx="2">
                  <c:v>2072249.2411392001</c:v>
                </c:pt>
                <c:pt idx="3">
                  <c:v>2164914.7727616001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48-4B4D-8911-3E7BF518350A}"/>
            </c:ext>
          </c:extLst>
        </c:ser>
        <c:ser>
          <c:idx val="1"/>
          <c:order val="1"/>
          <c:tx>
            <c:strRef>
              <c:f>Proyeccion!$C$2</c:f>
              <c:strCache>
                <c:ptCount val="1"/>
                <c:pt idx="0">
                  <c:v>Escenario conservador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Proyeccion!$A$3:$A$6</c:f>
              <c:numCache>
                <c:formatCode>m/d/yy</c:formatCode>
                <c:ptCount val="4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</c:numCache>
            </c:numRef>
          </c:cat>
          <c:val>
            <c:numRef>
              <c:f>Proyeccion!$C$3:$C$6</c:f>
              <c:numCache>
                <c:formatCode>_("$"* #,##0_);_("$"* \(#,##0\);_("$"* "-"_);_(@_)</c:formatCode>
                <c:ptCount val="4"/>
                <c:pt idx="0">
                  <c:v>1698226.3601049599</c:v>
                </c:pt>
                <c:pt idx="1">
                  <c:v>1781625.33856512</c:v>
                </c:pt>
                <c:pt idx="2">
                  <c:v>1865024.3170252801</c:v>
                </c:pt>
                <c:pt idx="3">
                  <c:v>1948423.2954854402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48-4B4D-8911-3E7BF518350A}"/>
            </c:ext>
          </c:extLst>
        </c:ser>
        <c:ser>
          <c:idx val="2"/>
          <c:order val="2"/>
          <c:tx>
            <c:strRef>
              <c:f>Proyeccion!$D$2</c:f>
              <c:strCache>
                <c:ptCount val="1"/>
                <c:pt idx="0">
                  <c:v>Escenario optimista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Proyeccion!$A$3:$A$6</c:f>
              <c:numCache>
                <c:formatCode>m/d/yy</c:formatCode>
                <c:ptCount val="4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</c:numCache>
            </c:numRef>
          </c:cat>
          <c:val>
            <c:numRef>
              <c:f>Proyeccion!$D$3:$D$6</c:f>
              <c:numCache>
                <c:formatCode>_("$"* #,##0_);_("$"* \(#,##0\);_("$"* "-"_);_(@_)</c:formatCode>
                <c:ptCount val="4"/>
                <c:pt idx="0">
                  <c:v>2075609.9956838402</c:v>
                </c:pt>
                <c:pt idx="1">
                  <c:v>2177542.08046848</c:v>
                </c:pt>
                <c:pt idx="2">
                  <c:v>2279474.16525312</c:v>
                </c:pt>
                <c:pt idx="3">
                  <c:v>2381406.2500377605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248-4B4D-8911-3E7BF5183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date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Mes</a:t>
                </a:r>
              </a:p>
            </c:rich>
          </c:tx>
          <c:overlay val="1"/>
        </c:title>
        <c:numFmt formatCode="m/d/yy" sourceLinked="1"/>
        <c:majorTickMark val="none"/>
        <c:minorTickMark val="none"/>
        <c:tickLblPos val="nextTo"/>
        <c:crossAx val="100"/>
        <c:crosses val="autoZero"/>
        <c:auto val="1"/>
        <c:lblOffset val="100"/>
        <c:baseTimeUnit val="months"/>
      </c:date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Ventas</a:t>
                </a:r>
              </a:p>
            </c:rich>
          </c:tx>
          <c:overlay val="1"/>
        </c:title>
        <c:numFmt formatCode="_(&quot;$&quot;* #,##0_);_(&quot;$&quot;* \(#,##0\);_(&quot;$&quot;* &quot;-&quot;_);_(@_)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578555</xdr:colOff>
      <xdr:row>11</xdr:row>
      <xdr:rowOff>98779</xdr:rowOff>
    </xdr:from>
    <xdr:ext cx="6406445" cy="39793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1736752</xdr:colOff>
      <xdr:row>12</xdr:row>
      <xdr:rowOff>65128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/>
  </sheetViews>
  <sheetFormatPr baseColWidth="10" defaultColWidth="8.83203125" defaultRowHeight="15" x14ac:dyDescent="0.2"/>
  <cols>
    <col min="1" max="2" width="22" customWidth="1"/>
  </cols>
  <sheetData>
    <row r="1" spans="1:2" x14ac:dyDescent="0.2">
      <c r="A1" s="7" t="s">
        <v>0</v>
      </c>
      <c r="B1" s="7" t="s">
        <v>1</v>
      </c>
    </row>
    <row r="2" spans="1:2" x14ac:dyDescent="0.2">
      <c r="A2" s="2">
        <v>45292</v>
      </c>
      <c r="B2" s="5">
        <v>1200000</v>
      </c>
    </row>
    <row r="3" spans="1:2" x14ac:dyDescent="0.2">
      <c r="A3" s="2">
        <v>45323</v>
      </c>
      <c r="B3" s="5">
        <v>1350000</v>
      </c>
    </row>
    <row r="4" spans="1:2" x14ac:dyDescent="0.2">
      <c r="A4" s="2">
        <v>45352</v>
      </c>
      <c r="B4" s="5">
        <v>1100000</v>
      </c>
    </row>
    <row r="5" spans="1:2" x14ac:dyDescent="0.2">
      <c r="A5" s="2">
        <v>45383</v>
      </c>
      <c r="B5" s="5">
        <v>1500000</v>
      </c>
    </row>
    <row r="6" spans="1:2" x14ac:dyDescent="0.2">
      <c r="A6" s="2">
        <v>45413</v>
      </c>
      <c r="B6" s="5">
        <v>1450000</v>
      </c>
    </row>
    <row r="7" spans="1:2" x14ac:dyDescent="0.2">
      <c r="A7" s="2">
        <v>45444</v>
      </c>
      <c r="B7" s="5">
        <v>1600000</v>
      </c>
    </row>
    <row r="8" spans="1:2" x14ac:dyDescent="0.2">
      <c r="A8" s="2">
        <v>45474</v>
      </c>
      <c r="B8" s="5">
        <v>1700000</v>
      </c>
    </row>
    <row r="9" spans="1:2" x14ac:dyDescent="0.2">
      <c r="A9" s="2">
        <v>45505</v>
      </c>
      <c r="B9" s="5">
        <v>1650000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showGridLines="0" zoomScale="90" workbookViewId="0">
      <selection activeCell="P8" sqref="P8"/>
    </sheetView>
  </sheetViews>
  <sheetFormatPr baseColWidth="10" defaultColWidth="8.83203125" defaultRowHeight="15" x14ac:dyDescent="0.2"/>
  <cols>
    <col min="1" max="1" width="33.6640625" customWidth="1"/>
    <col min="2" max="5" width="26" customWidth="1"/>
  </cols>
  <sheetData>
    <row r="1" spans="1:7" ht="19" x14ac:dyDescent="0.25">
      <c r="A1" s="3" t="s">
        <v>2</v>
      </c>
    </row>
    <row r="2" spans="1:7" x14ac:dyDescent="0.2">
      <c r="A2" s="1" t="s">
        <v>0</v>
      </c>
      <c r="B2" s="1" t="s">
        <v>1</v>
      </c>
      <c r="C2" s="1" t="s">
        <v>3</v>
      </c>
      <c r="D2" s="1" t="s">
        <v>4</v>
      </c>
      <c r="E2" s="1" t="s">
        <v>5</v>
      </c>
      <c r="G2" s="4" t="s">
        <v>6</v>
      </c>
    </row>
    <row r="3" spans="1:7" x14ac:dyDescent="0.2">
      <c r="A3" s="6">
        <f>Ventas_Historicas!A2</f>
        <v>45292</v>
      </c>
      <c r="B3">
        <f>Ventas_Historicas!B2</f>
        <v>1200000</v>
      </c>
      <c r="C3">
        <f>B3</f>
        <v>1200000</v>
      </c>
      <c r="D3">
        <f>B4-B3</f>
        <v>150000</v>
      </c>
      <c r="G3">
        <v>0.3</v>
      </c>
    </row>
    <row r="4" spans="1:7" x14ac:dyDescent="0.2">
      <c r="A4" s="6">
        <f>Ventas_Historicas!A3</f>
        <v>45323</v>
      </c>
      <c r="B4">
        <f>Ventas_Historicas!B3</f>
        <v>1350000</v>
      </c>
      <c r="C4">
        <f t="shared" ref="C4:C10" si="0">$G$3*B4+(1-$G$3)*(C3+D3)</f>
        <v>1350000</v>
      </c>
      <c r="D4">
        <f t="shared" ref="D4:D10" si="1">$G$5*(C4-C3)+(1-$G$5)*D3</f>
        <v>150000</v>
      </c>
      <c r="E4">
        <f t="shared" ref="E4:E10" si="2">IF(C4=0,"",(B4-(C3+D3))/(C3+D3))</f>
        <v>0</v>
      </c>
      <c r="G4" s="4" t="s">
        <v>7</v>
      </c>
    </row>
    <row r="5" spans="1:7" x14ac:dyDescent="0.2">
      <c r="A5" s="6">
        <f>Ventas_Historicas!A4</f>
        <v>45352</v>
      </c>
      <c r="B5">
        <f>Ventas_Historicas!B4</f>
        <v>1100000</v>
      </c>
      <c r="C5">
        <f t="shared" si="0"/>
        <v>1380000</v>
      </c>
      <c r="D5">
        <f t="shared" si="1"/>
        <v>126000</v>
      </c>
      <c r="E5">
        <f t="shared" si="2"/>
        <v>-0.26666666666666666</v>
      </c>
      <c r="G5">
        <v>0.2</v>
      </c>
    </row>
    <row r="6" spans="1:7" x14ac:dyDescent="0.2">
      <c r="A6" s="6">
        <f>Ventas_Historicas!A5</f>
        <v>45383</v>
      </c>
      <c r="B6">
        <f>Ventas_Historicas!B5</f>
        <v>1500000</v>
      </c>
      <c r="C6">
        <f t="shared" si="0"/>
        <v>1504200</v>
      </c>
      <c r="D6">
        <f t="shared" si="1"/>
        <v>125640</v>
      </c>
      <c r="E6">
        <f t="shared" si="2"/>
        <v>-3.9840637450199202E-3</v>
      </c>
    </row>
    <row r="7" spans="1:7" x14ac:dyDescent="0.2">
      <c r="A7" s="6">
        <f>Ventas_Historicas!A6</f>
        <v>45413</v>
      </c>
      <c r="B7">
        <f>Ventas_Historicas!B6</f>
        <v>1450000</v>
      </c>
      <c r="C7">
        <f t="shared" si="0"/>
        <v>1575888</v>
      </c>
      <c r="D7">
        <f t="shared" si="1"/>
        <v>114849.60000000001</v>
      </c>
      <c r="E7">
        <f t="shared" si="2"/>
        <v>-0.11034211947184999</v>
      </c>
      <c r="G7" t="s">
        <v>8</v>
      </c>
    </row>
    <row r="8" spans="1:7" x14ac:dyDescent="0.2">
      <c r="A8" s="6">
        <f>Ventas_Historicas!A7</f>
        <v>45444</v>
      </c>
      <c r="B8">
        <f>Ventas_Historicas!B7</f>
        <v>1600000</v>
      </c>
      <c r="C8">
        <f t="shared" si="0"/>
        <v>1663516.32</v>
      </c>
      <c r="D8">
        <f t="shared" si="1"/>
        <v>109405.34400000003</v>
      </c>
      <c r="E8">
        <f t="shared" si="2"/>
        <v>-5.3667464424994211E-2</v>
      </c>
      <c r="G8" t="s">
        <v>9</v>
      </c>
    </row>
    <row r="9" spans="1:7" x14ac:dyDescent="0.2">
      <c r="A9" s="6">
        <f>Ventas_Historicas!A8</f>
        <v>45474</v>
      </c>
      <c r="B9">
        <f>Ventas_Historicas!B8</f>
        <v>1700000</v>
      </c>
      <c r="C9">
        <f t="shared" si="0"/>
        <v>1751045.1647999999</v>
      </c>
      <c r="D9">
        <f t="shared" si="1"/>
        <v>105030.04416</v>
      </c>
      <c r="E9">
        <f t="shared" si="2"/>
        <v>-4.1130787378093711E-2</v>
      </c>
      <c r="G9" t="s">
        <v>10</v>
      </c>
    </row>
    <row r="10" spans="1:7" x14ac:dyDescent="0.2">
      <c r="A10" s="6">
        <f>Ventas_Historicas!A9</f>
        <v>45505</v>
      </c>
      <c r="B10">
        <f>Ventas_Historicas!B9</f>
        <v>1650000</v>
      </c>
      <c r="C10">
        <f t="shared" si="0"/>
        <v>1794252.6462719999</v>
      </c>
      <c r="D10">
        <f t="shared" si="1"/>
        <v>92665.531622400013</v>
      </c>
      <c r="E10">
        <f t="shared" si="2"/>
        <v>-0.11102740231925648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workbookViewId="0">
      <selection activeCell="C24" sqref="C24"/>
    </sheetView>
  </sheetViews>
  <sheetFormatPr baseColWidth="10" defaultColWidth="8.83203125" defaultRowHeight="15" x14ac:dyDescent="0.2"/>
  <cols>
    <col min="1" max="1" width="32.5" customWidth="1"/>
    <col min="2" max="4" width="30" customWidth="1"/>
    <col min="6" max="6" width="45" customWidth="1"/>
  </cols>
  <sheetData>
    <row r="1" spans="1:6" ht="19" x14ac:dyDescent="0.25">
      <c r="A1" s="3" t="s">
        <v>11</v>
      </c>
    </row>
    <row r="2" spans="1:6" x14ac:dyDescent="0.2">
      <c r="A2" s="1" t="s">
        <v>0</v>
      </c>
      <c r="B2" s="1" t="s">
        <v>12</v>
      </c>
      <c r="C2" s="1" t="s">
        <v>13</v>
      </c>
      <c r="D2" s="1" t="s">
        <v>14</v>
      </c>
    </row>
    <row r="3" spans="1:6" x14ac:dyDescent="0.2">
      <c r="A3" s="6">
        <f>EDATE(Analisis_Modelo!A10,1)</f>
        <v>45536</v>
      </c>
      <c r="B3" s="5">
        <f>Analisis_Modelo!C10 + 1*Analisis_Modelo!D10</f>
        <v>1886918.1778944</v>
      </c>
      <c r="C3" s="5">
        <f>B3*0.9</f>
        <v>1698226.3601049599</v>
      </c>
      <c r="D3" s="5">
        <f>B3*1.1</f>
        <v>2075609.9956838402</v>
      </c>
      <c r="F3" t="s">
        <v>15</v>
      </c>
    </row>
    <row r="4" spans="1:6" x14ac:dyDescent="0.2">
      <c r="A4" s="6">
        <f>EDATE(A3,1)</f>
        <v>45566</v>
      </c>
      <c r="B4" s="5">
        <f>Analisis_Modelo!C10 + 2*Analisis_Modelo!D10</f>
        <v>1979583.7095168</v>
      </c>
      <c r="C4" s="5">
        <f>B4*0.9</f>
        <v>1781625.33856512</v>
      </c>
      <c r="D4" s="5">
        <f>B4*1.1</f>
        <v>2177542.08046848</v>
      </c>
      <c r="F4" t="s">
        <v>16</v>
      </c>
    </row>
    <row r="5" spans="1:6" x14ac:dyDescent="0.2">
      <c r="A5" s="6">
        <f>EDATE(A4,1)</f>
        <v>45597</v>
      </c>
      <c r="B5" s="5">
        <f>Analisis_Modelo!C10 + 3*Analisis_Modelo!D10</f>
        <v>2072249.2411392001</v>
      </c>
      <c r="C5" s="5">
        <f>B5*0.9</f>
        <v>1865024.3170252801</v>
      </c>
      <c r="D5" s="5">
        <f>B5*1.1</f>
        <v>2279474.16525312</v>
      </c>
      <c r="F5" t="s">
        <v>17</v>
      </c>
    </row>
    <row r="6" spans="1:6" x14ac:dyDescent="0.2">
      <c r="A6" s="6">
        <f>EDATE(A5,1)</f>
        <v>45627</v>
      </c>
      <c r="B6" s="5">
        <f>Analisis_Modelo!C10 + 4*Analisis_Modelo!D10</f>
        <v>2164914.7727616001</v>
      </c>
      <c r="C6" s="5">
        <f>B6*0.9</f>
        <v>1948423.2954854402</v>
      </c>
      <c r="D6" s="5">
        <f>B6*1.1</f>
        <v>2381406.2500377605</v>
      </c>
    </row>
    <row r="7" spans="1:6" x14ac:dyDescent="0.2">
      <c r="F7" t="s">
        <v>18</v>
      </c>
    </row>
    <row r="8" spans="1:6" x14ac:dyDescent="0.2">
      <c r="F8" t="s">
        <v>19</v>
      </c>
    </row>
    <row r="10" spans="1:6" x14ac:dyDescent="0.2">
      <c r="F10" t="s">
        <v>20</v>
      </c>
    </row>
    <row r="11" spans="1:6" x14ac:dyDescent="0.2">
      <c r="F11" t="s">
        <v>21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Ventas_Historicas</vt:lpstr>
      <vt:lpstr>Analisis_Modelo</vt:lpstr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JOSÉ MIGUEL SANDOVAL BASCUÑÁN</cp:lastModifiedBy>
  <dcterms:created xsi:type="dcterms:W3CDTF">2026-01-19T20:07:42Z</dcterms:created>
  <dcterms:modified xsi:type="dcterms:W3CDTF">2026-01-19T22:56:43Z</dcterms:modified>
</cp:coreProperties>
</file>